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Sheet1" sheetId="1" r:id="rId1"/>
    <sheet name="Gesamtabrechnung" sheetId="2" r:id="rId2"/>
    <sheet name="Changelog" sheetId="3" r:id="rId3"/>
  </sheets>
  <definedNames>
    <definedName name="_xlfn.IFERROR" hidden="1">#NAME?</definedName>
    <definedName name="AUF_HK">'Gesamtabrechnung'!$I$8</definedName>
    <definedName name="AUF_NFL">'Gesamtabrechnung'!$C$8</definedName>
    <definedName name="AUF_NFL_WW">'Gesamtabrechnung'!$C$9</definedName>
    <definedName name="AUF_VB">'Gesamtabrechnung'!$D$8</definedName>
    <definedName name="AUF_VB_WW">'Gesamtabrechnung'!$D$9</definedName>
    <definedName name="AUF_WW">'Gesamtabrechnung'!$J$8</definedName>
    <definedName name="Bestandnehmer">'Gesamtabrechnung'!$A$18:$A$37</definedName>
    <definedName name="_xlnm.Print_Area" localSheetId="1">'Gesamtabrechnung'!$A$1:$N$39</definedName>
    <definedName name="Energie_HK_E">'Gesamtabrechnung'!$K$11</definedName>
    <definedName name="Energie_WW_E">'Gesamtabrechnung'!$K$12</definedName>
    <definedName name="Energiekosten">'Gesamtabrechnung'!$I$11</definedName>
    <definedName name="HK">'Gesamtabrechnung'!$I$38</definedName>
    <definedName name="NFL">'Gesamtabrechnung'!$D$38</definedName>
    <definedName name="sonstige_Kosten">'Gesamtabrechnung'!$I$13</definedName>
    <definedName name="WW">'Gesamtabrechnung'!$L$38</definedName>
  </definedNames>
  <calcPr fullCalcOnLoad="1"/>
</workbook>
</file>

<file path=xl/sharedStrings.xml><?xml version="1.0" encoding="utf-8"?>
<sst xmlns="http://schemas.openxmlformats.org/spreadsheetml/2006/main" count="186" uniqueCount="126">
  <si>
    <t>Nur gelb unterlegte Felder sollten editiert werden</t>
  </si>
  <si>
    <t>Korrektur Zählerstand</t>
  </si>
  <si>
    <t>Zählerstand Heizung neu</t>
  </si>
  <si>
    <t>MWh</t>
  </si>
  <si>
    <t>Summe Einzelzähler Heizung alt</t>
  </si>
  <si>
    <t>kWh</t>
  </si>
  <si>
    <t>Zählerstand Heizung alt</t>
  </si>
  <si>
    <t>Zählerstand Warmwasser neu</t>
  </si>
  <si>
    <t>Summe Einzelzähler Heizung neu</t>
  </si>
  <si>
    <t>Zählerstand Warmwasser alt</t>
  </si>
  <si>
    <t>Summe</t>
  </si>
  <si>
    <t>Summe Einzelzähler Warmwasser alt</t>
  </si>
  <si>
    <t>m3</t>
  </si>
  <si>
    <t>Summe Einzelzähler Warmwasser neu</t>
  </si>
  <si>
    <t>Gesamtquadratmeter</t>
  </si>
  <si>
    <t>m2</t>
  </si>
  <si>
    <t>Gesamtverbrauch Wasser</t>
  </si>
  <si>
    <t>Aufschlüsselung</t>
  </si>
  <si>
    <t>Gesamtverbrauch</t>
  </si>
  <si>
    <t>Gesamtverbrauch Mieter</t>
  </si>
  <si>
    <t>aliquot der korrekturen</t>
  </si>
  <si>
    <t>Gesamtverbrauch NL</t>
  </si>
  <si>
    <t>Diese Summe muß NL in Rechnung gestellt werden.</t>
  </si>
  <si>
    <t>Arbeitspreis neu</t>
  </si>
  <si>
    <t>€</t>
  </si>
  <si>
    <t>Messpreis</t>
  </si>
  <si>
    <t>sollte gleich bleiben wie in Abrechnung vom 24.06.04, da diese für Zeitraum April-Dezember 2003 berechnet wurde</t>
  </si>
  <si>
    <t>Grundpreis</t>
  </si>
  <si>
    <t>Aufteilung Gesamtkosten</t>
  </si>
  <si>
    <t>Heizung Energiekosten</t>
  </si>
  <si>
    <t>% von Arbeitspreis neu</t>
  </si>
  <si>
    <t>Heizung Sonst. Kosten</t>
  </si>
  <si>
    <t>% von Summe Messpreis und Grundpreis</t>
  </si>
  <si>
    <t>Warmwasser Energiekosten</t>
  </si>
  <si>
    <t>Warmwasser Sonst. Kosten</t>
  </si>
  <si>
    <t>Aufteilung Energiekosten</t>
  </si>
  <si>
    <t>HZ Feste Kosten</t>
  </si>
  <si>
    <t>% von Heizung Energiekosten</t>
  </si>
  <si>
    <t>HZ Verbrauchskosten</t>
  </si>
  <si>
    <t>WW Feste Kosten</t>
  </si>
  <si>
    <t>% von Warmwasser Energiekosten</t>
  </si>
  <si>
    <t>WW Verbrauchskosten</t>
  </si>
  <si>
    <t>Ermittlung Preis je Einheit</t>
  </si>
  <si>
    <t>€/m2</t>
  </si>
  <si>
    <t>€/kW</t>
  </si>
  <si>
    <t>HZ Sonstige Kosten</t>
  </si>
  <si>
    <t>€/m3</t>
  </si>
  <si>
    <t>WW Sonstige Kosten</t>
  </si>
  <si>
    <t>Einzelabrechnung</t>
  </si>
  <si>
    <t>beheizbare Nutzfläche</t>
  </si>
  <si>
    <t>Verbrauch Heizung</t>
  </si>
  <si>
    <t>Verbrauch Warmwasser</t>
  </si>
  <si>
    <t>Gesamtkosten Heizung</t>
  </si>
  <si>
    <t>Gesamtkosten Warmwasser</t>
  </si>
  <si>
    <t>MWSt 10% (Wasser)</t>
  </si>
  <si>
    <t>MWSt 20% (Heizung)</t>
  </si>
  <si>
    <t>Gesamtkosten</t>
  </si>
  <si>
    <t>HEIZKOSTENABRECHNUNG</t>
  </si>
  <si>
    <t>Liegenschaft</t>
  </si>
  <si>
    <t>Nfl</t>
  </si>
  <si>
    <t>Verbrauch</t>
  </si>
  <si>
    <t>HK</t>
  </si>
  <si>
    <t>WW</t>
  </si>
  <si>
    <t>Aufteilung GES</t>
  </si>
  <si>
    <t xml:space="preserve">Gesamtverbrauch HK </t>
  </si>
  <si>
    <t>Kosten HK / Einheit</t>
  </si>
  <si>
    <t xml:space="preserve">Gesamtverbrauch WW </t>
  </si>
  <si>
    <t>Kosten WW / Einheit</t>
  </si>
  <si>
    <t>Energiekosten</t>
  </si>
  <si>
    <t>sonstige Kosten</t>
  </si>
  <si>
    <t>Abrechnungsperiode</t>
  </si>
  <si>
    <t>pro Einheit</t>
  </si>
  <si>
    <t>Energie HK</t>
  </si>
  <si>
    <t>Energie WW</t>
  </si>
  <si>
    <t>GESAMT</t>
  </si>
  <si>
    <t>Bestandnehmer</t>
  </si>
  <si>
    <t>Aufteilung Heizkosten (HK)</t>
  </si>
  <si>
    <t>Aufteilung Warmwasser (WW)</t>
  </si>
  <si>
    <t>Nutzung 
in Tagen</t>
  </si>
  <si>
    <t>Nutzfläche
 in m2</t>
  </si>
  <si>
    <t>geleistete
Akontozahlungen</t>
  </si>
  <si>
    <t>Warmwasser
Stand NEU</t>
  </si>
  <si>
    <t>Warmwasser
Stand ALT</t>
  </si>
  <si>
    <t>Warmwasser
Verbrauch</t>
  </si>
  <si>
    <t>Heizung
Stand ALT</t>
  </si>
  <si>
    <t>Heizung
 Stand NEU</t>
  </si>
  <si>
    <t>Heizung
Verbrauch</t>
  </si>
  <si>
    <t>UNVERBINDLICHES TESTMUSTER</t>
  </si>
  <si>
    <t>Es handelt sich hierbei um eine in Entwicklung befindliche BETA-Version, die</t>
  </si>
  <si>
    <t>keinesfalls rechtsverbindlich ist oder im produktiven Gebrauch verwendet werden kann</t>
  </si>
  <si>
    <t>Mustermann - Top 1</t>
  </si>
  <si>
    <t>Musterhase - Top 2</t>
  </si>
  <si>
    <t>Musterfrau - Top 3</t>
  </si>
  <si>
    <t>Summen</t>
  </si>
  <si>
    <t>Top 1</t>
  </si>
  <si>
    <t>Top 2</t>
  </si>
  <si>
    <t>Top 3</t>
  </si>
  <si>
    <t>Top 6</t>
  </si>
  <si>
    <t>Top 7</t>
  </si>
  <si>
    <t>Top 8</t>
  </si>
  <si>
    <t>Top 9</t>
  </si>
  <si>
    <t>Top 10</t>
  </si>
  <si>
    <t>Top 11</t>
  </si>
  <si>
    <t>Top 12</t>
  </si>
  <si>
    <t>Top 13</t>
  </si>
  <si>
    <t>Top 14</t>
  </si>
  <si>
    <t>Top 15</t>
  </si>
  <si>
    <t>Top 16</t>
  </si>
  <si>
    <t>Top 17</t>
  </si>
  <si>
    <t>Top 18</t>
  </si>
  <si>
    <t>Top 19</t>
  </si>
  <si>
    <t>Zählen</t>
  </si>
  <si>
    <t>Faktor</t>
  </si>
  <si>
    <t>Bestandobjekt</t>
  </si>
  <si>
    <t>Mustermax - Top 3</t>
  </si>
  <si>
    <t>Musterbub - Top 3</t>
  </si>
  <si>
    <t>Releasenotes und Changelog</t>
  </si>
  <si>
    <t>v0.1</t>
  </si>
  <si>
    <t>v0.2</t>
  </si>
  <si>
    <t>v0.3</t>
  </si>
  <si>
    <t>to be done:</t>
  </si>
  <si>
    <t>*) Aufteilung HK und WW erfolgt nach Messung/Verbrauch und nicht nach Prozentverhältnis</t>
  </si>
  <si>
    <t>*) Für einzelne Bestandnehmer werden die Nutzungstage aus eingegebenen Anfangs- und Enddatum errechnet statt die Nutzungstage direkt eingeben zu müssen</t>
  </si>
  <si>
    <t>*) Max Bestandnehmer auf über 20 erhöhen</t>
  </si>
  <si>
    <t>Musterstraße 12</t>
  </si>
  <si>
    <t>*) Einzelabrechnungen zum Ausdruck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</si>
</sst>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[$EUR]\ #,##0.00"/>
    <numFmt numFmtId="166" formatCode="&quot;€&quot;\ #,##0.00"/>
    <numFmt numFmtId="167" formatCode="[$-C07]dddd\,\ d\.\ mmmm\ yyyy"/>
  </numFmts>
  <fonts count="52"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trike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trike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  <font>
      <sz val="10"/>
      <color theme="0" tint="-0.0499799996614456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33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34" borderId="0" xfId="0" applyFont="1" applyFill="1" applyAlignment="1">
      <alignment wrapText="1"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3" xfId="0" applyFont="1" applyBorder="1" applyAlignment="1">
      <alignment/>
    </xf>
    <xf numFmtId="4" fontId="0" fillId="33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1" fillId="0" borderId="15" xfId="0" applyFon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4" fontId="0" fillId="33" borderId="16" xfId="0" applyNumberForma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4" borderId="0" xfId="0" applyFont="1" applyFill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1" fillId="34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0" xfId="0" applyFont="1" applyAlignment="1">
      <alignment/>
    </xf>
    <xf numFmtId="0" fontId="48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35" borderId="20" xfId="0" applyFont="1" applyFill="1" applyBorder="1" applyAlignment="1">
      <alignment/>
    </xf>
    <xf numFmtId="0" fontId="4" fillId="0" borderId="0" xfId="0" applyFont="1" applyAlignment="1">
      <alignment/>
    </xf>
    <xf numFmtId="0" fontId="4" fillId="35" borderId="21" xfId="0" applyFont="1" applyFill="1" applyBorder="1" applyAlignment="1">
      <alignment/>
    </xf>
    <xf numFmtId="165" fontId="0" fillId="0" borderId="0" xfId="0" applyNumberFormat="1" applyAlignment="1">
      <alignment/>
    </xf>
    <xf numFmtId="0" fontId="49" fillId="0" borderId="0" xfId="0" applyFont="1" applyAlignment="1">
      <alignment wrapText="1"/>
    </xf>
    <xf numFmtId="0" fontId="3" fillId="0" borderId="0" xfId="0" applyFont="1" applyAlignment="1">
      <alignment/>
    </xf>
    <xf numFmtId="0" fontId="5" fillId="36" borderId="22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6" xfId="0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50" fillId="0" borderId="0" xfId="0" applyNumberFormat="1" applyFont="1" applyAlignment="1">
      <alignment/>
    </xf>
    <xf numFmtId="14" fontId="0" fillId="37" borderId="0" xfId="0" applyNumberFormat="1" applyFill="1" applyBorder="1" applyAlignment="1">
      <alignment/>
    </xf>
    <xf numFmtId="10" fontId="0" fillId="37" borderId="0" xfId="0" applyNumberFormat="1" applyFill="1" applyBorder="1" applyAlignment="1">
      <alignment/>
    </xf>
    <xf numFmtId="0" fontId="49" fillId="16" borderId="0" xfId="0" applyFont="1" applyFill="1" applyAlignment="1">
      <alignment wrapText="1"/>
    </xf>
    <xf numFmtId="4" fontId="4" fillId="16" borderId="21" xfId="0" applyNumberFormat="1" applyFont="1" applyFill="1" applyBorder="1" applyAlignment="1">
      <alignment/>
    </xf>
    <xf numFmtId="4" fontId="3" fillId="16" borderId="0" xfId="0" applyNumberFormat="1" applyFont="1" applyFill="1" applyAlignment="1">
      <alignment/>
    </xf>
    <xf numFmtId="1" fontId="51" fillId="37" borderId="0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4" fillId="35" borderId="21" xfId="0" applyNumberFormat="1" applyFont="1" applyFill="1" applyBorder="1" applyAlignment="1">
      <alignment/>
    </xf>
    <xf numFmtId="0" fontId="0" fillId="37" borderId="21" xfId="0" applyFill="1" applyBorder="1" applyAlignment="1" applyProtection="1">
      <alignment/>
      <protection locked="0"/>
    </xf>
    <xf numFmtId="14" fontId="0" fillId="37" borderId="30" xfId="0" applyNumberFormat="1" applyFill="1" applyBorder="1" applyAlignment="1" applyProtection="1">
      <alignment/>
      <protection locked="0"/>
    </xf>
    <xf numFmtId="14" fontId="0" fillId="37" borderId="21" xfId="0" applyNumberFormat="1" applyFill="1" applyBorder="1" applyAlignment="1" applyProtection="1">
      <alignment/>
      <protection locked="0"/>
    </xf>
    <xf numFmtId="10" fontId="0" fillId="37" borderId="21" xfId="0" applyNumberFormat="1" applyFill="1" applyBorder="1" applyAlignment="1" applyProtection="1">
      <alignment/>
      <protection locked="0"/>
    </xf>
    <xf numFmtId="165" fontId="0" fillId="37" borderId="21" xfId="0" applyNumberFormat="1" applyFill="1" applyBorder="1" applyAlignment="1" applyProtection="1">
      <alignment horizontal="right"/>
      <protection locked="0"/>
    </xf>
    <xf numFmtId="165" fontId="0" fillId="37" borderId="31" xfId="0" applyNumberFormat="1" applyFill="1" applyBorder="1" applyAlignment="1" applyProtection="1">
      <alignment/>
      <protection locked="0"/>
    </xf>
    <xf numFmtId="0" fontId="4" fillId="37" borderId="21" xfId="0" applyFont="1" applyFill="1" applyBorder="1" applyAlignment="1" applyProtection="1">
      <alignment/>
      <protection locked="0"/>
    </xf>
    <xf numFmtId="4" fontId="4" fillId="37" borderId="21" xfId="0" applyNumberFormat="1" applyFont="1" applyFill="1" applyBorder="1" applyAlignment="1" applyProtection="1">
      <alignment/>
      <protection locked="0"/>
    </xf>
    <xf numFmtId="165" fontId="4" fillId="37" borderId="2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25">
      <selection activeCell="B42" sqref="B42"/>
    </sheetView>
  </sheetViews>
  <sheetFormatPr defaultColWidth="9.140625" defaultRowHeight="12.75"/>
  <cols>
    <col min="1" max="1" width="29.7109375" style="0" customWidth="1"/>
    <col min="2" max="2" width="12.7109375" style="0" customWidth="1"/>
    <col min="3" max="3" width="7.28125" style="0" customWidth="1"/>
    <col min="4" max="4" width="35.8515625" style="0" customWidth="1"/>
    <col min="5" max="5" width="10.140625" style="0" customWidth="1"/>
    <col min="6" max="6" width="7.140625" style="0" customWidth="1"/>
    <col min="7" max="7" width="24.8515625" style="0" customWidth="1"/>
    <col min="8" max="8" width="9.140625" style="0" customWidth="1"/>
    <col min="9" max="9" width="5.421875" style="0" customWidth="1"/>
  </cols>
  <sheetData>
    <row r="1" ht="25.5">
      <c r="A1" s="1" t="s">
        <v>0</v>
      </c>
    </row>
    <row r="2" ht="12.75">
      <c r="A2" s="2"/>
    </row>
    <row r="3" s="4" customFormat="1" ht="12.75">
      <c r="A3" s="3" t="s">
        <v>1</v>
      </c>
    </row>
    <row r="5" spans="1:9" ht="12.75">
      <c r="A5" t="s">
        <v>2</v>
      </c>
      <c r="B5" s="5">
        <f>H5*(E6/E5)</f>
        <v>170.799375</v>
      </c>
      <c r="C5" t="s">
        <v>3</v>
      </c>
      <c r="D5" s="6" t="s">
        <v>4</v>
      </c>
      <c r="E5" s="7">
        <v>227732.5</v>
      </c>
      <c r="F5" s="8" t="s">
        <v>5</v>
      </c>
      <c r="G5" s="6" t="s">
        <v>6</v>
      </c>
      <c r="H5" s="9">
        <v>227.7325</v>
      </c>
      <c r="I5" s="8" t="s">
        <v>3</v>
      </c>
    </row>
    <row r="6" spans="1:9" ht="12.75">
      <c r="A6" t="s">
        <v>7</v>
      </c>
      <c r="B6" s="5">
        <f>H6*(E8/E7)</f>
        <v>112.499</v>
      </c>
      <c r="C6" t="s">
        <v>3</v>
      </c>
      <c r="D6" s="10" t="s">
        <v>8</v>
      </c>
      <c r="E6" s="11">
        <f>227732.5*0.75</f>
        <v>170799.375</v>
      </c>
      <c r="F6" s="8" t="s">
        <v>5</v>
      </c>
      <c r="G6" s="10" t="s">
        <v>9</v>
      </c>
      <c r="H6" s="12">
        <v>118.42</v>
      </c>
      <c r="I6" s="13" t="s">
        <v>3</v>
      </c>
    </row>
    <row r="7" spans="1:9" ht="12.75">
      <c r="A7" s="14" t="s">
        <v>10</v>
      </c>
      <c r="B7" s="15">
        <f>SUM(B5:B6)</f>
        <v>283.29837499999996</v>
      </c>
      <c r="C7" s="14" t="s">
        <v>3</v>
      </c>
      <c r="D7" s="10" t="s">
        <v>11</v>
      </c>
      <c r="E7" s="16">
        <v>1361.1</v>
      </c>
      <c r="F7" s="13" t="s">
        <v>12</v>
      </c>
      <c r="G7" s="17" t="s">
        <v>10</v>
      </c>
      <c r="H7" s="18">
        <f>SUM(H5:H6)</f>
        <v>346.1525</v>
      </c>
      <c r="I7" s="13" t="s">
        <v>3</v>
      </c>
    </row>
    <row r="8" spans="4:6" ht="12.75">
      <c r="D8" s="19" t="s">
        <v>13</v>
      </c>
      <c r="E8" s="20">
        <f>1361.1*0.95</f>
        <v>1293.0449999999998</v>
      </c>
      <c r="F8" s="21" t="s">
        <v>12</v>
      </c>
    </row>
    <row r="9" spans="4:6" ht="12.75">
      <c r="D9" s="6" t="s">
        <v>14</v>
      </c>
      <c r="E9" s="22">
        <v>4771.65</v>
      </c>
      <c r="F9" s="8" t="s">
        <v>15</v>
      </c>
    </row>
    <row r="10" spans="4:6" ht="12.75">
      <c r="D10" s="19" t="s">
        <v>16</v>
      </c>
      <c r="E10" s="23">
        <v>1361.1</v>
      </c>
      <c r="F10" s="21" t="s">
        <v>12</v>
      </c>
    </row>
    <row r="11" ht="12.75">
      <c r="E11" s="24"/>
    </row>
    <row r="12" s="4" customFormat="1" ht="12.75">
      <c r="A12" s="25" t="s">
        <v>17</v>
      </c>
    </row>
    <row r="13" ht="12.75">
      <c r="A13" s="14"/>
    </row>
    <row r="14" spans="1:3" ht="12.75">
      <c r="A14" t="s">
        <v>18</v>
      </c>
      <c r="B14">
        <v>373.62</v>
      </c>
      <c r="C14" t="s">
        <v>3</v>
      </c>
    </row>
    <row r="15" spans="1:4" ht="12.75">
      <c r="A15" t="s">
        <v>19</v>
      </c>
      <c r="B15" s="26">
        <f>$B$14*($B$7/$H$7)</f>
        <v>305.77834586634503</v>
      </c>
      <c r="C15" t="s">
        <v>3</v>
      </c>
      <c r="D15" t="s">
        <v>20</v>
      </c>
    </row>
    <row r="16" spans="1:4" ht="12.75">
      <c r="A16" t="s">
        <v>21</v>
      </c>
      <c r="B16" s="26">
        <f>$B$14*(1-($B$7/$H$7))</f>
        <v>67.84165413365498</v>
      </c>
      <c r="C16" t="s">
        <v>3</v>
      </c>
      <c r="D16" t="s">
        <v>22</v>
      </c>
    </row>
    <row r="18" spans="1:3" ht="12.75">
      <c r="A18" t="s">
        <v>23</v>
      </c>
      <c r="B18" s="26">
        <f>B15*29.42</f>
        <v>8995.998935387872</v>
      </c>
      <c r="C18" t="s">
        <v>24</v>
      </c>
    </row>
    <row r="19" spans="1:7" ht="29.25" customHeight="1">
      <c r="A19" t="s">
        <v>25</v>
      </c>
      <c r="B19" s="26">
        <v>1734.33</v>
      </c>
      <c r="C19" t="s">
        <v>24</v>
      </c>
      <c r="D19" s="77" t="s">
        <v>26</v>
      </c>
      <c r="E19" s="77"/>
      <c r="F19" s="77"/>
      <c r="G19" s="77"/>
    </row>
    <row r="20" spans="1:7" ht="28.5" customHeight="1">
      <c r="A20" t="s">
        <v>27</v>
      </c>
      <c r="B20" s="26">
        <v>13825.48</v>
      </c>
      <c r="C20" t="s">
        <v>24</v>
      </c>
      <c r="D20" s="77" t="s">
        <v>26</v>
      </c>
      <c r="E20" s="77"/>
      <c r="F20" s="77"/>
      <c r="G20" s="77"/>
    </row>
    <row r="21" spans="1:3" ht="12.75">
      <c r="A21" s="14" t="s">
        <v>10</v>
      </c>
      <c r="B21" s="27">
        <f>SUM(B18:B20)</f>
        <v>24555.80893538787</v>
      </c>
      <c r="C21" s="14" t="s">
        <v>24</v>
      </c>
    </row>
    <row r="24" s="4" customFormat="1" ht="12.75">
      <c r="A24" s="25" t="s">
        <v>28</v>
      </c>
    </row>
    <row r="26" spans="1:5" ht="12.75">
      <c r="A26" t="s">
        <v>29</v>
      </c>
      <c r="B26" s="26">
        <f>$B$18*($B$5/($B$5+$B$6))</f>
        <v>5423.649167295484</v>
      </c>
      <c r="C26" t="s">
        <v>24</v>
      </c>
      <c r="D26" t="s">
        <v>30</v>
      </c>
      <c r="E26" s="28">
        <f>($B$5/($B$5+$B$6))</f>
        <v>0.602895710220717</v>
      </c>
    </row>
    <row r="27" spans="1:5" ht="12.75">
      <c r="A27" t="s">
        <v>31</v>
      </c>
      <c r="B27" s="26">
        <f>($B$19+$B$20)*($B$5/($B$5+$B$6))</f>
        <v>9380.942700849413</v>
      </c>
      <c r="C27" t="s">
        <v>24</v>
      </c>
      <c r="D27" t="s">
        <v>32</v>
      </c>
      <c r="E27" s="28">
        <f>($B$5/($B$5+$B$6))</f>
        <v>0.602895710220717</v>
      </c>
    </row>
    <row r="28" spans="1:5" ht="12.75">
      <c r="A28" t="s">
        <v>33</v>
      </c>
      <c r="B28" s="26">
        <f>$B$18*($B$6/($B$5+$B$6))</f>
        <v>3572.3497680923874</v>
      </c>
      <c r="C28" t="s">
        <v>24</v>
      </c>
      <c r="D28" t="s">
        <v>30</v>
      </c>
      <c r="E28" s="28">
        <f>($B$6/($B$5+$B$6))</f>
        <v>0.3971042897792831</v>
      </c>
    </row>
    <row r="29" spans="1:5" ht="12.75">
      <c r="A29" t="s">
        <v>34</v>
      </c>
      <c r="B29" s="26">
        <f>($B$19+$B$20)*($B$6/($B$5+$B$6))</f>
        <v>6178.867299150586</v>
      </c>
      <c r="C29" t="s">
        <v>24</v>
      </c>
      <c r="D29" t="s">
        <v>32</v>
      </c>
      <c r="E29" s="28">
        <f>($B$6/($B$5+$B$6))</f>
        <v>0.3971042897792831</v>
      </c>
    </row>
    <row r="30" spans="1:3" ht="12.75">
      <c r="A30" s="14" t="s">
        <v>10</v>
      </c>
      <c r="B30" s="27">
        <f>SUM(B26:B29)</f>
        <v>24555.808935387868</v>
      </c>
      <c r="C30" s="14" t="s">
        <v>24</v>
      </c>
    </row>
    <row r="31" spans="1:2" ht="24.75" customHeight="1">
      <c r="A31" s="14"/>
      <c r="B31" s="26"/>
    </row>
    <row r="32" spans="1:2" s="4" customFormat="1" ht="12.75">
      <c r="A32" s="25" t="s">
        <v>35</v>
      </c>
      <c r="B32" s="29"/>
    </row>
    <row r="33" spans="1:2" ht="12.75">
      <c r="A33" s="14"/>
      <c r="B33" s="26"/>
    </row>
    <row r="34" spans="1:5" ht="12.75">
      <c r="A34" t="s">
        <v>36</v>
      </c>
      <c r="B34" s="26">
        <f>$B$26*E34</f>
        <v>1898.2772085534193</v>
      </c>
      <c r="D34" t="s">
        <v>37</v>
      </c>
      <c r="E34" s="28">
        <v>0.35</v>
      </c>
    </row>
    <row r="35" spans="1:5" ht="12.75">
      <c r="A35" t="s">
        <v>38</v>
      </c>
      <c r="B35" s="26">
        <f>$B$26*E35</f>
        <v>3525.371958742065</v>
      </c>
      <c r="D35" t="s">
        <v>37</v>
      </c>
      <c r="E35" s="28">
        <v>0.65</v>
      </c>
    </row>
    <row r="36" spans="1:5" ht="12.75">
      <c r="A36" t="s">
        <v>39</v>
      </c>
      <c r="B36" s="26">
        <f>$B$28*E36</f>
        <v>1250.3224188323354</v>
      </c>
      <c r="D36" t="s">
        <v>40</v>
      </c>
      <c r="E36" s="28">
        <v>0.35</v>
      </c>
    </row>
    <row r="37" spans="1:5" ht="12.75">
      <c r="A37" t="s">
        <v>41</v>
      </c>
      <c r="B37" s="26">
        <f>$B$28*E37</f>
        <v>2322.027349260052</v>
      </c>
      <c r="D37" t="s">
        <v>40</v>
      </c>
      <c r="E37" s="28">
        <v>0.65</v>
      </c>
    </row>
    <row r="38" ht="12.75">
      <c r="B38" s="26"/>
    </row>
    <row r="40" s="4" customFormat="1" ht="12.75">
      <c r="A40" s="25" t="s">
        <v>42</v>
      </c>
    </row>
    <row r="41" ht="6" customHeight="1"/>
    <row r="42" spans="1:3" ht="12.75">
      <c r="A42" t="s">
        <v>36</v>
      </c>
      <c r="B42">
        <f>B34/E9</f>
        <v>0.39782406684342303</v>
      </c>
      <c r="C42" t="s">
        <v>43</v>
      </c>
    </row>
    <row r="43" spans="1:3" ht="12.75">
      <c r="A43" t="s">
        <v>38</v>
      </c>
      <c r="B43">
        <f>B35/(B5*1000)</f>
        <v>0.020640426574992238</v>
      </c>
      <c r="C43" t="s">
        <v>44</v>
      </c>
    </row>
    <row r="44" spans="1:3" ht="12.75">
      <c r="A44" t="s">
        <v>45</v>
      </c>
      <c r="B44">
        <f>B27/E9</f>
        <v>1.9659746001591512</v>
      </c>
      <c r="C44" t="s">
        <v>43</v>
      </c>
    </row>
    <row r="45" spans="1:3" ht="12.75">
      <c r="A45" t="s">
        <v>39</v>
      </c>
      <c r="B45">
        <f>B36/E9</f>
        <v>0.26203146057073246</v>
      </c>
      <c r="C45" t="s">
        <v>43</v>
      </c>
    </row>
    <row r="46" spans="1:3" ht="12.75">
      <c r="A46" t="s">
        <v>41</v>
      </c>
      <c r="B46">
        <f>B37/E10</f>
        <v>1.7059932034825156</v>
      </c>
      <c r="C46" t="s">
        <v>46</v>
      </c>
    </row>
    <row r="47" spans="1:3" ht="12.75">
      <c r="A47" t="s">
        <v>47</v>
      </c>
      <c r="B47">
        <f>B29/E9</f>
        <v>1.294912095218758</v>
      </c>
      <c r="C47" t="s">
        <v>43</v>
      </c>
    </row>
    <row r="48" ht="10.5" customHeight="1"/>
    <row r="49" s="4" customFormat="1" ht="12.75">
      <c r="A49" s="25" t="s">
        <v>48</v>
      </c>
    </row>
    <row r="50" ht="5.25" customHeight="1"/>
    <row r="51" spans="1:3" ht="12.75">
      <c r="A51" t="s">
        <v>49</v>
      </c>
      <c r="B51" s="30">
        <v>77.14</v>
      </c>
      <c r="C51" t="s">
        <v>15</v>
      </c>
    </row>
    <row r="52" spans="1:3" ht="12.75">
      <c r="A52" t="s">
        <v>50</v>
      </c>
      <c r="B52" s="30">
        <v>1960.2</v>
      </c>
      <c r="C52" t="s">
        <v>5</v>
      </c>
    </row>
    <row r="53" spans="1:3" ht="12.75">
      <c r="A53" t="s">
        <v>51</v>
      </c>
      <c r="B53" s="30">
        <v>23</v>
      </c>
      <c r="C53" t="s">
        <v>12</v>
      </c>
    </row>
    <row r="55" spans="1:3" ht="12.75">
      <c r="A55" t="s">
        <v>36</v>
      </c>
      <c r="B55" s="26">
        <f>B51*B42</f>
        <v>30.688148516301652</v>
      </c>
      <c r="C55" t="s">
        <v>24</v>
      </c>
    </row>
    <row r="56" spans="1:3" ht="12.75">
      <c r="A56" t="s">
        <v>38</v>
      </c>
      <c r="B56" s="26">
        <f>B52*B43</f>
        <v>40.459364172299786</v>
      </c>
      <c r="C56" t="s">
        <v>24</v>
      </c>
    </row>
    <row r="57" spans="1:3" ht="12.75">
      <c r="A57" t="s">
        <v>45</v>
      </c>
      <c r="B57" s="26">
        <f>B51*B44</f>
        <v>151.65528065627691</v>
      </c>
      <c r="C57" t="s">
        <v>24</v>
      </c>
    </row>
    <row r="58" spans="1:3" ht="12.75">
      <c r="A58" s="14" t="s">
        <v>52</v>
      </c>
      <c r="B58" s="27">
        <f>SUM(B55:B57)</f>
        <v>222.80279334487835</v>
      </c>
      <c r="C58" s="14" t="s">
        <v>24</v>
      </c>
    </row>
    <row r="59" ht="12.75">
      <c r="B59" s="26"/>
    </row>
    <row r="60" spans="1:3" ht="12.75">
      <c r="A60" t="s">
        <v>39</v>
      </c>
      <c r="B60" s="26">
        <f>B51*B45</f>
        <v>20.2131068684263</v>
      </c>
      <c r="C60" t="s">
        <v>24</v>
      </c>
    </row>
    <row r="61" spans="1:3" ht="12.75">
      <c r="A61" t="s">
        <v>41</v>
      </c>
      <c r="B61" s="26">
        <f>B53*B46</f>
        <v>39.23784368009786</v>
      </c>
      <c r="C61" t="s">
        <v>24</v>
      </c>
    </row>
    <row r="62" spans="1:3" ht="12.75">
      <c r="A62" t="s">
        <v>47</v>
      </c>
      <c r="B62" s="26">
        <f>B51*B47</f>
        <v>99.88951902517499</v>
      </c>
      <c r="C62" t="s">
        <v>24</v>
      </c>
    </row>
    <row r="63" spans="1:3" ht="12.75">
      <c r="A63" s="14" t="s">
        <v>53</v>
      </c>
      <c r="B63" s="27">
        <f>SUM(B60:B62)</f>
        <v>159.34046957369915</v>
      </c>
      <c r="C63" s="14" t="s">
        <v>24</v>
      </c>
    </row>
    <row r="64" ht="12.75">
      <c r="B64" s="26"/>
    </row>
    <row r="65" spans="1:3" ht="12.75">
      <c r="A65" t="s">
        <v>54</v>
      </c>
      <c r="B65" s="26">
        <f>0.1*B63</f>
        <v>15.934046957369915</v>
      </c>
      <c r="C65" t="s">
        <v>24</v>
      </c>
    </row>
    <row r="66" spans="1:3" ht="12.75">
      <c r="A66" t="s">
        <v>55</v>
      </c>
      <c r="B66" s="26">
        <f>0.2*B58</f>
        <v>44.56055866897567</v>
      </c>
      <c r="C66" t="s">
        <v>24</v>
      </c>
    </row>
    <row r="67" ht="7.5" customHeight="1">
      <c r="B67" s="26"/>
    </row>
    <row r="68" spans="1:3" ht="12.75">
      <c r="A68" s="25" t="s">
        <v>56</v>
      </c>
      <c r="B68" s="31">
        <f>B66+B65+B63+B58</f>
        <v>442.6378685449231</v>
      </c>
      <c r="C68" s="25" t="s">
        <v>24</v>
      </c>
    </row>
  </sheetData>
  <sheetProtection/>
  <mergeCells count="2">
    <mergeCell ref="D19:G19"/>
    <mergeCell ref="D20:G20"/>
  </mergeCells>
  <printOptions/>
  <pageMargins left="0.32013888888888886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PageLayoutView="0" workbookViewId="0" topLeftCell="A10">
      <selection activeCell="B15" sqref="B15"/>
    </sheetView>
  </sheetViews>
  <sheetFormatPr defaultColWidth="9.140625" defaultRowHeight="12.75"/>
  <cols>
    <col min="1" max="1" width="25.8515625" style="0" customWidth="1"/>
    <col min="2" max="2" width="11.28125" style="0" customWidth="1"/>
    <col min="3" max="3" width="11.421875" style="0" customWidth="1"/>
    <col min="4" max="4" width="12.28125" style="0" bestFit="1" customWidth="1"/>
    <col min="5" max="6" width="12.28125" style="0" hidden="1" customWidth="1"/>
    <col min="7" max="7" width="9.7109375" style="0" bestFit="1" customWidth="1"/>
    <col min="8" max="8" width="14.140625" style="0" bestFit="1" customWidth="1"/>
    <col min="9" max="9" width="12.28125" style="0" bestFit="1" customWidth="1"/>
    <col min="10" max="10" width="12.140625" style="0" customWidth="1"/>
    <col min="11" max="11" width="11.8515625" style="0" customWidth="1"/>
    <col min="12" max="12" width="11.28125" style="0" customWidth="1"/>
    <col min="13" max="13" width="12.57421875" style="0" bestFit="1" customWidth="1"/>
    <col min="14" max="14" width="13.28125" style="0" customWidth="1"/>
  </cols>
  <sheetData>
    <row r="1" spans="1:6" ht="24" thickBot="1">
      <c r="A1" s="32" t="s">
        <v>57</v>
      </c>
      <c r="B1" s="32"/>
      <c r="D1" s="32" t="s">
        <v>74</v>
      </c>
      <c r="E1" s="32"/>
      <c r="F1" s="32"/>
    </row>
    <row r="2" spans="3:14" ht="23.25">
      <c r="C2" s="33"/>
      <c r="I2" s="44" t="s">
        <v>87</v>
      </c>
      <c r="J2" s="45"/>
      <c r="K2" s="45"/>
      <c r="L2" s="45"/>
      <c r="M2" s="45"/>
      <c r="N2" s="46"/>
    </row>
    <row r="3" spans="1:14" ht="15">
      <c r="A3" s="34" t="s">
        <v>58</v>
      </c>
      <c r="B3" s="34"/>
      <c r="C3" s="68" t="s">
        <v>124</v>
      </c>
      <c r="D3" s="70"/>
      <c r="E3" s="57"/>
      <c r="F3" s="57"/>
      <c r="I3" s="47"/>
      <c r="J3" s="48"/>
      <c r="K3" s="48"/>
      <c r="L3" s="48"/>
      <c r="M3" s="48"/>
      <c r="N3" s="49"/>
    </row>
    <row r="4" spans="1:14" ht="15">
      <c r="A4" s="35" t="s">
        <v>70</v>
      </c>
      <c r="B4" s="35"/>
      <c r="C4" s="69">
        <v>42370</v>
      </c>
      <c r="D4" s="70">
        <v>42735</v>
      </c>
      <c r="E4" s="62">
        <f>DATEDIF(C4,D4,"d")</f>
        <v>365</v>
      </c>
      <c r="F4" s="57"/>
      <c r="I4" s="50" t="s">
        <v>88</v>
      </c>
      <c r="J4" s="48"/>
      <c r="K4" s="48"/>
      <c r="L4" s="48"/>
      <c r="M4" s="48"/>
      <c r="N4" s="49"/>
    </row>
    <row r="5" spans="1:14" ht="15.75" thickBot="1">
      <c r="A5" s="36"/>
      <c r="B5" s="36"/>
      <c r="C5" s="63"/>
      <c r="I5" s="51" t="s">
        <v>89</v>
      </c>
      <c r="J5" s="52"/>
      <c r="K5" s="52"/>
      <c r="L5" s="52"/>
      <c r="M5" s="52"/>
      <c r="N5" s="53"/>
    </row>
    <row r="7" spans="3:10" ht="15">
      <c r="C7" s="35" t="s">
        <v>59</v>
      </c>
      <c r="D7" s="35" t="s">
        <v>60</v>
      </c>
      <c r="E7" s="35"/>
      <c r="F7" s="35"/>
      <c r="I7" s="35" t="s">
        <v>61</v>
      </c>
      <c r="J7" s="35" t="s">
        <v>62</v>
      </c>
    </row>
    <row r="8" spans="1:10" ht="15">
      <c r="A8" s="35" t="s">
        <v>76</v>
      </c>
      <c r="B8" s="35"/>
      <c r="C8" s="71">
        <v>0.35</v>
      </c>
      <c r="D8" s="71">
        <v>0.65</v>
      </c>
      <c r="E8" s="58"/>
      <c r="F8" s="58"/>
      <c r="H8" s="35" t="s">
        <v>63</v>
      </c>
      <c r="I8" s="71">
        <v>0.7</v>
      </c>
      <c r="J8" s="71">
        <v>0.3</v>
      </c>
    </row>
    <row r="9" spans="1:6" ht="15">
      <c r="A9" s="35" t="s">
        <v>77</v>
      </c>
      <c r="B9" s="35"/>
      <c r="C9" s="71">
        <v>0.35</v>
      </c>
      <c r="D9" s="71">
        <v>0.65</v>
      </c>
      <c r="E9" s="58"/>
      <c r="F9" s="58"/>
    </row>
    <row r="11" spans="1:12" ht="15">
      <c r="A11" s="35" t="s">
        <v>64</v>
      </c>
      <c r="B11" s="35"/>
      <c r="C11" s="26">
        <f>H38-G38</f>
        <v>640</v>
      </c>
      <c r="H11" s="35" t="s">
        <v>68</v>
      </c>
      <c r="I11" s="72">
        <v>1200</v>
      </c>
      <c r="J11" s="37" t="s">
        <v>72</v>
      </c>
      <c r="K11" s="41">
        <f>$I$11*$I$8/I38</f>
        <v>1.3125</v>
      </c>
      <c r="L11" t="s">
        <v>71</v>
      </c>
    </row>
    <row r="12" spans="1:12" ht="15">
      <c r="A12" s="35" t="s">
        <v>65</v>
      </c>
      <c r="B12" s="35"/>
      <c r="C12" s="26">
        <f>$C$5*($I$8/100)/$C$11</f>
        <v>0</v>
      </c>
      <c r="J12" s="37" t="s">
        <v>73</v>
      </c>
      <c r="K12" s="41">
        <f>$I$11*$J$8/L38</f>
        <v>1.0588235294117647</v>
      </c>
      <c r="L12" t="s">
        <v>71</v>
      </c>
    </row>
    <row r="13" spans="1:12" ht="15">
      <c r="A13" s="35" t="s">
        <v>66</v>
      </c>
      <c r="B13" s="35"/>
      <c r="C13" s="26">
        <f>K38-J38</f>
        <v>340</v>
      </c>
      <c r="H13" s="35" t="s">
        <v>69</v>
      </c>
      <c r="I13" s="73">
        <v>300</v>
      </c>
      <c r="K13" s="41">
        <f>$I$13/$D$38</f>
        <v>0.5</v>
      </c>
      <c r="L13" t="s">
        <v>71</v>
      </c>
    </row>
    <row r="14" spans="1:3" ht="15">
      <c r="A14" s="35" t="s">
        <v>67</v>
      </c>
      <c r="B14" s="35"/>
      <c r="C14" s="26">
        <f>$C$5*($J$8/100)/$C$13</f>
        <v>0</v>
      </c>
    </row>
    <row r="17" spans="1:19" ht="24.75">
      <c r="A17" s="42" t="s">
        <v>75</v>
      </c>
      <c r="B17" s="42" t="s">
        <v>113</v>
      </c>
      <c r="C17" s="42" t="s">
        <v>78</v>
      </c>
      <c r="D17" s="42" t="s">
        <v>79</v>
      </c>
      <c r="E17" s="59" t="s">
        <v>111</v>
      </c>
      <c r="F17" s="59" t="s">
        <v>112</v>
      </c>
      <c r="G17" s="42" t="s">
        <v>84</v>
      </c>
      <c r="H17" s="42" t="s">
        <v>85</v>
      </c>
      <c r="I17" s="42" t="s">
        <v>86</v>
      </c>
      <c r="J17" s="42" t="s">
        <v>82</v>
      </c>
      <c r="K17" s="42" t="s">
        <v>81</v>
      </c>
      <c r="L17" s="42" t="s">
        <v>83</v>
      </c>
      <c r="M17" s="42" t="s">
        <v>56</v>
      </c>
      <c r="N17" s="42" t="s">
        <v>80</v>
      </c>
      <c r="O17" s="35"/>
      <c r="P17" s="35"/>
      <c r="Q17" s="35"/>
      <c r="R17" s="35"/>
      <c r="S17" s="35"/>
    </row>
    <row r="18" spans="1:14" ht="12.75">
      <c r="A18" s="74" t="s">
        <v>90</v>
      </c>
      <c r="B18" s="74" t="s">
        <v>94</v>
      </c>
      <c r="C18" s="74">
        <v>365</v>
      </c>
      <c r="D18" s="75">
        <v>100</v>
      </c>
      <c r="E18" s="60">
        <f>COUNTIF($B$18:$B$37,B18)</f>
        <v>1</v>
      </c>
      <c r="F18" s="60">
        <f>D18/E18</f>
        <v>100</v>
      </c>
      <c r="G18" s="74">
        <v>0</v>
      </c>
      <c r="H18" s="74">
        <v>115</v>
      </c>
      <c r="I18" s="40">
        <f>H18-G18</f>
        <v>115</v>
      </c>
      <c r="J18" s="74">
        <v>0</v>
      </c>
      <c r="K18" s="74">
        <v>80</v>
      </c>
      <c r="L18" s="40">
        <f>K18-J18</f>
        <v>80</v>
      </c>
      <c r="M18" s="67">
        <f aca="true" t="shared" si="0" ref="M18:M37">_xlfn.IFERROR((sonstige_Kosten/NFL*D18*(F18/D18))+(Energiekosten*AUF_HK*AUF_NFL/NFL*D18*(F18/D18))+(Energiekosten*AUF_WW*AUF_NFL/NFL*D18*(F18/D18))+(I18*Energie_HK_E*AUF_VB)+(L18*Energie_WW_E*AUF_VB_WW),0)</f>
        <v>273.16819852941177</v>
      </c>
      <c r="N18" s="76"/>
    </row>
    <row r="19" spans="1:14" ht="12.75">
      <c r="A19" s="74" t="s">
        <v>91</v>
      </c>
      <c r="B19" s="74" t="s">
        <v>95</v>
      </c>
      <c r="C19" s="74">
        <v>365</v>
      </c>
      <c r="D19" s="75">
        <v>200</v>
      </c>
      <c r="E19" s="60">
        <f aca="true" t="shared" si="1" ref="E19:E37">COUNTIF($B$18:$B$37,B19)</f>
        <v>1</v>
      </c>
      <c r="F19" s="60">
        <f aca="true" t="shared" si="2" ref="F19:F37">D19/E19</f>
        <v>200</v>
      </c>
      <c r="G19" s="74">
        <v>0</v>
      </c>
      <c r="H19" s="74">
        <v>115</v>
      </c>
      <c r="I19" s="40">
        <f aca="true" t="shared" si="3" ref="I19:I27">H19-G19</f>
        <v>115</v>
      </c>
      <c r="J19" s="74">
        <v>0</v>
      </c>
      <c r="K19" s="74">
        <v>80</v>
      </c>
      <c r="L19" s="40">
        <f aca="true" t="shared" si="4" ref="L19:L27">K19-J19</f>
        <v>80</v>
      </c>
      <c r="M19" s="67">
        <f t="shared" si="0"/>
        <v>393.16819852941177</v>
      </c>
      <c r="N19" s="76"/>
    </row>
    <row r="20" spans="1:14" ht="12.75">
      <c r="A20" s="74" t="s">
        <v>92</v>
      </c>
      <c r="B20" s="74" t="s">
        <v>96</v>
      </c>
      <c r="C20" s="74">
        <v>100</v>
      </c>
      <c r="D20" s="75">
        <v>300</v>
      </c>
      <c r="E20" s="60">
        <f t="shared" si="1"/>
        <v>3</v>
      </c>
      <c r="F20" s="60">
        <f t="shared" si="2"/>
        <v>100</v>
      </c>
      <c r="G20" s="74">
        <v>0</v>
      </c>
      <c r="H20" s="74">
        <v>40</v>
      </c>
      <c r="I20" s="40">
        <f t="shared" si="3"/>
        <v>40</v>
      </c>
      <c r="J20" s="74">
        <v>0</v>
      </c>
      <c r="K20" s="74">
        <v>30</v>
      </c>
      <c r="L20" s="40">
        <f t="shared" si="4"/>
        <v>30</v>
      </c>
      <c r="M20" s="67">
        <f t="shared" si="0"/>
        <v>174.77205882352942</v>
      </c>
      <c r="N20" s="76"/>
    </row>
    <row r="21" spans="1:14" ht="12.75">
      <c r="A21" s="74" t="s">
        <v>114</v>
      </c>
      <c r="B21" s="74" t="s">
        <v>96</v>
      </c>
      <c r="C21" s="74">
        <v>150</v>
      </c>
      <c r="D21" s="75">
        <v>300</v>
      </c>
      <c r="E21" s="60">
        <f t="shared" si="1"/>
        <v>3</v>
      </c>
      <c r="F21" s="60">
        <f t="shared" si="2"/>
        <v>100</v>
      </c>
      <c r="G21" s="74">
        <v>40</v>
      </c>
      <c r="H21" s="74">
        <v>300</v>
      </c>
      <c r="I21" s="40">
        <f t="shared" si="3"/>
        <v>260</v>
      </c>
      <c r="J21" s="74">
        <v>30</v>
      </c>
      <c r="K21" s="74">
        <v>119</v>
      </c>
      <c r="L21" s="40">
        <f t="shared" si="4"/>
        <v>89</v>
      </c>
      <c r="M21" s="67">
        <f t="shared" si="0"/>
        <v>403.0654411764706</v>
      </c>
      <c r="N21" s="76">
        <v>80</v>
      </c>
    </row>
    <row r="22" spans="1:14" ht="12.75">
      <c r="A22" s="74" t="s">
        <v>115</v>
      </c>
      <c r="B22" s="74" t="s">
        <v>96</v>
      </c>
      <c r="C22" s="74">
        <v>115</v>
      </c>
      <c r="D22" s="75">
        <v>300</v>
      </c>
      <c r="E22" s="60">
        <f t="shared" si="1"/>
        <v>3</v>
      </c>
      <c r="F22" s="60">
        <f t="shared" si="2"/>
        <v>100</v>
      </c>
      <c r="G22" s="74">
        <v>300</v>
      </c>
      <c r="H22" s="74">
        <v>410</v>
      </c>
      <c r="I22" s="40">
        <f t="shared" si="3"/>
        <v>110</v>
      </c>
      <c r="J22" s="74">
        <v>119</v>
      </c>
      <c r="K22" s="74">
        <v>180</v>
      </c>
      <c r="L22" s="40">
        <f t="shared" si="4"/>
        <v>61</v>
      </c>
      <c r="M22" s="67">
        <f t="shared" si="0"/>
        <v>255.8261029411765</v>
      </c>
      <c r="N22" s="76"/>
    </row>
    <row r="23" spans="1:14" ht="12.75">
      <c r="A23" s="74"/>
      <c r="B23" s="74" t="s">
        <v>97</v>
      </c>
      <c r="C23" s="74"/>
      <c r="D23" s="75">
        <v>0</v>
      </c>
      <c r="E23" s="60">
        <f t="shared" si="1"/>
        <v>2</v>
      </c>
      <c r="F23" s="60">
        <f t="shared" si="2"/>
        <v>0</v>
      </c>
      <c r="G23" s="74"/>
      <c r="H23" s="74"/>
      <c r="I23" s="40">
        <f t="shared" si="3"/>
        <v>0</v>
      </c>
      <c r="J23" s="74"/>
      <c r="K23" s="74"/>
      <c r="L23" s="40">
        <f t="shared" si="4"/>
        <v>0</v>
      </c>
      <c r="M23" s="67">
        <f t="shared" si="0"/>
        <v>0</v>
      </c>
      <c r="N23" s="76"/>
    </row>
    <row r="24" spans="1:14" ht="12.75">
      <c r="A24" s="74"/>
      <c r="B24" s="74" t="s">
        <v>97</v>
      </c>
      <c r="C24" s="74"/>
      <c r="D24" s="75">
        <v>0</v>
      </c>
      <c r="E24" s="60">
        <f t="shared" si="1"/>
        <v>2</v>
      </c>
      <c r="F24" s="60">
        <f t="shared" si="2"/>
        <v>0</v>
      </c>
      <c r="G24" s="74"/>
      <c r="H24" s="74"/>
      <c r="I24" s="40">
        <f t="shared" si="3"/>
        <v>0</v>
      </c>
      <c r="J24" s="74"/>
      <c r="K24" s="74"/>
      <c r="L24" s="40">
        <f t="shared" si="4"/>
        <v>0</v>
      </c>
      <c r="M24" s="67">
        <f t="shared" si="0"/>
        <v>0</v>
      </c>
      <c r="N24" s="76"/>
    </row>
    <row r="25" spans="1:14" ht="12.75">
      <c r="A25" s="74"/>
      <c r="B25" s="74" t="s">
        <v>98</v>
      </c>
      <c r="C25" s="74"/>
      <c r="D25" s="75">
        <v>0</v>
      </c>
      <c r="E25" s="60">
        <f t="shared" si="1"/>
        <v>1</v>
      </c>
      <c r="F25" s="60">
        <f t="shared" si="2"/>
        <v>0</v>
      </c>
      <c r="G25" s="74"/>
      <c r="H25" s="74"/>
      <c r="I25" s="40">
        <f t="shared" si="3"/>
        <v>0</v>
      </c>
      <c r="J25" s="74"/>
      <c r="K25" s="74"/>
      <c r="L25" s="40">
        <f t="shared" si="4"/>
        <v>0</v>
      </c>
      <c r="M25" s="67">
        <f t="shared" si="0"/>
        <v>0</v>
      </c>
      <c r="N25" s="76"/>
    </row>
    <row r="26" spans="1:14" ht="12.75">
      <c r="A26" s="74"/>
      <c r="B26" s="74" t="s">
        <v>99</v>
      </c>
      <c r="C26" s="74"/>
      <c r="D26" s="75">
        <v>0</v>
      </c>
      <c r="E26" s="60">
        <f t="shared" si="1"/>
        <v>1</v>
      </c>
      <c r="F26" s="60">
        <f t="shared" si="2"/>
        <v>0</v>
      </c>
      <c r="G26" s="74"/>
      <c r="H26" s="74"/>
      <c r="I26" s="40">
        <f t="shared" si="3"/>
        <v>0</v>
      </c>
      <c r="J26" s="74"/>
      <c r="K26" s="74"/>
      <c r="L26" s="40">
        <f t="shared" si="4"/>
        <v>0</v>
      </c>
      <c r="M26" s="67">
        <f t="shared" si="0"/>
        <v>0</v>
      </c>
      <c r="N26" s="76"/>
    </row>
    <row r="27" spans="1:14" ht="12.75">
      <c r="A27" s="74"/>
      <c r="B27" s="74" t="s">
        <v>100</v>
      </c>
      <c r="C27" s="74"/>
      <c r="D27" s="75">
        <v>0</v>
      </c>
      <c r="E27" s="60">
        <f t="shared" si="1"/>
        <v>1</v>
      </c>
      <c r="F27" s="60">
        <f t="shared" si="2"/>
        <v>0</v>
      </c>
      <c r="G27" s="74"/>
      <c r="H27" s="74"/>
      <c r="I27" s="40">
        <f t="shared" si="3"/>
        <v>0</v>
      </c>
      <c r="J27" s="74"/>
      <c r="K27" s="74"/>
      <c r="L27" s="40">
        <f t="shared" si="4"/>
        <v>0</v>
      </c>
      <c r="M27" s="67">
        <f t="shared" si="0"/>
        <v>0</v>
      </c>
      <c r="N27" s="76"/>
    </row>
    <row r="28" spans="1:14" ht="12.75">
      <c r="A28" s="74"/>
      <c r="B28" s="74" t="s">
        <v>101</v>
      </c>
      <c r="C28" s="74"/>
      <c r="D28" s="75">
        <v>0</v>
      </c>
      <c r="E28" s="60">
        <f t="shared" si="1"/>
        <v>1</v>
      </c>
      <c r="F28" s="60">
        <f t="shared" si="2"/>
        <v>0</v>
      </c>
      <c r="G28" s="74"/>
      <c r="H28" s="74"/>
      <c r="I28" s="40">
        <f aca="true" t="shared" si="5" ref="I28:I37">H28-G28</f>
        <v>0</v>
      </c>
      <c r="J28" s="74"/>
      <c r="K28" s="74"/>
      <c r="L28" s="40">
        <f aca="true" t="shared" si="6" ref="L28:L37">K28-J28</f>
        <v>0</v>
      </c>
      <c r="M28" s="67">
        <f t="shared" si="0"/>
        <v>0</v>
      </c>
      <c r="N28" s="76"/>
    </row>
    <row r="29" spans="1:14" ht="12.75">
      <c r="A29" s="74"/>
      <c r="B29" s="74" t="s">
        <v>102</v>
      </c>
      <c r="C29" s="74"/>
      <c r="D29" s="75">
        <v>0</v>
      </c>
      <c r="E29" s="60">
        <f t="shared" si="1"/>
        <v>1</v>
      </c>
      <c r="F29" s="60">
        <f t="shared" si="2"/>
        <v>0</v>
      </c>
      <c r="G29" s="74"/>
      <c r="H29" s="74"/>
      <c r="I29" s="40">
        <f t="shared" si="5"/>
        <v>0</v>
      </c>
      <c r="J29" s="74"/>
      <c r="K29" s="74"/>
      <c r="L29" s="40">
        <f t="shared" si="6"/>
        <v>0</v>
      </c>
      <c r="M29" s="67">
        <f t="shared" si="0"/>
        <v>0</v>
      </c>
      <c r="N29" s="76"/>
    </row>
    <row r="30" spans="1:14" ht="12.75">
      <c r="A30" s="74"/>
      <c r="B30" s="74" t="s">
        <v>103</v>
      </c>
      <c r="C30" s="74"/>
      <c r="D30" s="75">
        <v>0</v>
      </c>
      <c r="E30" s="60">
        <f t="shared" si="1"/>
        <v>1</v>
      </c>
      <c r="F30" s="60">
        <f t="shared" si="2"/>
        <v>0</v>
      </c>
      <c r="G30" s="74"/>
      <c r="H30" s="74"/>
      <c r="I30" s="40">
        <f t="shared" si="5"/>
        <v>0</v>
      </c>
      <c r="J30" s="74"/>
      <c r="K30" s="74"/>
      <c r="L30" s="40">
        <f t="shared" si="6"/>
        <v>0</v>
      </c>
      <c r="M30" s="67">
        <f t="shared" si="0"/>
        <v>0</v>
      </c>
      <c r="N30" s="76"/>
    </row>
    <row r="31" spans="1:14" ht="12.75">
      <c r="A31" s="74"/>
      <c r="B31" s="74" t="s">
        <v>104</v>
      </c>
      <c r="C31" s="74"/>
      <c r="D31" s="75">
        <v>0</v>
      </c>
      <c r="E31" s="60">
        <f t="shared" si="1"/>
        <v>1</v>
      </c>
      <c r="F31" s="60">
        <f t="shared" si="2"/>
        <v>0</v>
      </c>
      <c r="G31" s="74"/>
      <c r="H31" s="74"/>
      <c r="I31" s="40">
        <f t="shared" si="5"/>
        <v>0</v>
      </c>
      <c r="J31" s="74"/>
      <c r="K31" s="74"/>
      <c r="L31" s="40">
        <f t="shared" si="6"/>
        <v>0</v>
      </c>
      <c r="M31" s="67">
        <f t="shared" si="0"/>
        <v>0</v>
      </c>
      <c r="N31" s="76"/>
    </row>
    <row r="32" spans="1:14" ht="12.75">
      <c r="A32" s="74"/>
      <c r="B32" s="74" t="s">
        <v>105</v>
      </c>
      <c r="C32" s="74"/>
      <c r="D32" s="75">
        <v>0</v>
      </c>
      <c r="E32" s="60">
        <f t="shared" si="1"/>
        <v>1</v>
      </c>
      <c r="F32" s="60">
        <f t="shared" si="2"/>
        <v>0</v>
      </c>
      <c r="G32" s="74"/>
      <c r="H32" s="74"/>
      <c r="I32" s="40">
        <f t="shared" si="5"/>
        <v>0</v>
      </c>
      <c r="J32" s="74"/>
      <c r="K32" s="74"/>
      <c r="L32" s="40">
        <f t="shared" si="6"/>
        <v>0</v>
      </c>
      <c r="M32" s="67">
        <f t="shared" si="0"/>
        <v>0</v>
      </c>
      <c r="N32" s="76"/>
    </row>
    <row r="33" spans="1:14" ht="12.75">
      <c r="A33" s="74"/>
      <c r="B33" s="74" t="s">
        <v>106</v>
      </c>
      <c r="C33" s="74"/>
      <c r="D33" s="75">
        <v>0</v>
      </c>
      <c r="E33" s="60">
        <f t="shared" si="1"/>
        <v>1</v>
      </c>
      <c r="F33" s="60">
        <f t="shared" si="2"/>
        <v>0</v>
      </c>
      <c r="G33" s="74"/>
      <c r="H33" s="74"/>
      <c r="I33" s="40">
        <f t="shared" si="5"/>
        <v>0</v>
      </c>
      <c r="J33" s="74"/>
      <c r="K33" s="74"/>
      <c r="L33" s="40">
        <f t="shared" si="6"/>
        <v>0</v>
      </c>
      <c r="M33" s="67">
        <f t="shared" si="0"/>
        <v>0</v>
      </c>
      <c r="N33" s="76"/>
    </row>
    <row r="34" spans="1:14" ht="12.75">
      <c r="A34" s="74"/>
      <c r="B34" s="74" t="s">
        <v>107</v>
      </c>
      <c r="C34" s="74"/>
      <c r="D34" s="75">
        <v>0</v>
      </c>
      <c r="E34" s="60">
        <f t="shared" si="1"/>
        <v>1</v>
      </c>
      <c r="F34" s="60">
        <f t="shared" si="2"/>
        <v>0</v>
      </c>
      <c r="G34" s="74"/>
      <c r="H34" s="74"/>
      <c r="I34" s="40">
        <f t="shared" si="5"/>
        <v>0</v>
      </c>
      <c r="J34" s="74"/>
      <c r="K34" s="74"/>
      <c r="L34" s="40">
        <f t="shared" si="6"/>
        <v>0</v>
      </c>
      <c r="M34" s="67">
        <f t="shared" si="0"/>
        <v>0</v>
      </c>
      <c r="N34" s="76"/>
    </row>
    <row r="35" spans="1:14" ht="12.75">
      <c r="A35" s="74"/>
      <c r="B35" s="74" t="s">
        <v>108</v>
      </c>
      <c r="C35" s="74"/>
      <c r="D35" s="75">
        <v>0</v>
      </c>
      <c r="E35" s="60">
        <f t="shared" si="1"/>
        <v>1</v>
      </c>
      <c r="F35" s="60">
        <f t="shared" si="2"/>
        <v>0</v>
      </c>
      <c r="G35" s="74"/>
      <c r="H35" s="74"/>
      <c r="I35" s="40">
        <f t="shared" si="5"/>
        <v>0</v>
      </c>
      <c r="J35" s="74"/>
      <c r="K35" s="74"/>
      <c r="L35" s="40">
        <f t="shared" si="6"/>
        <v>0</v>
      </c>
      <c r="M35" s="67">
        <f t="shared" si="0"/>
        <v>0</v>
      </c>
      <c r="N35" s="76"/>
    </row>
    <row r="36" spans="1:14" ht="12.75">
      <c r="A36" s="74"/>
      <c r="B36" s="74" t="s">
        <v>109</v>
      </c>
      <c r="C36" s="74"/>
      <c r="D36" s="75">
        <v>0</v>
      </c>
      <c r="E36" s="60">
        <f t="shared" si="1"/>
        <v>1</v>
      </c>
      <c r="F36" s="60">
        <f t="shared" si="2"/>
        <v>0</v>
      </c>
      <c r="G36" s="74"/>
      <c r="H36" s="74"/>
      <c r="I36" s="40">
        <f t="shared" si="5"/>
        <v>0</v>
      </c>
      <c r="J36" s="74"/>
      <c r="K36" s="74"/>
      <c r="L36" s="40">
        <f t="shared" si="6"/>
        <v>0</v>
      </c>
      <c r="M36" s="67">
        <f t="shared" si="0"/>
        <v>0</v>
      </c>
      <c r="N36" s="76"/>
    </row>
    <row r="37" spans="1:14" ht="12.75">
      <c r="A37" s="74"/>
      <c r="B37" s="74" t="s">
        <v>110</v>
      </c>
      <c r="C37" s="74"/>
      <c r="D37" s="75">
        <v>0</v>
      </c>
      <c r="E37" s="60">
        <f t="shared" si="1"/>
        <v>1</v>
      </c>
      <c r="F37" s="60">
        <f t="shared" si="2"/>
        <v>0</v>
      </c>
      <c r="G37" s="74"/>
      <c r="H37" s="74"/>
      <c r="I37" s="40">
        <f t="shared" si="5"/>
        <v>0</v>
      </c>
      <c r="J37" s="74"/>
      <c r="K37" s="74"/>
      <c r="L37" s="40">
        <f t="shared" si="6"/>
        <v>0</v>
      </c>
      <c r="M37" s="67">
        <f t="shared" si="0"/>
        <v>0</v>
      </c>
      <c r="N37" s="76"/>
    </row>
    <row r="38" spans="1:14" ht="12.75">
      <c r="A38" s="39" t="s">
        <v>93</v>
      </c>
      <c r="B38" s="39"/>
      <c r="C38" s="39"/>
      <c r="D38" s="54">
        <f>F38</f>
        <v>600</v>
      </c>
      <c r="E38" s="61"/>
      <c r="F38" s="61">
        <f>SUM(F18:F37)</f>
        <v>600</v>
      </c>
      <c r="G38" s="43">
        <f aca="true" t="shared" si="7" ref="G38:M38">SUM(G18:G37)</f>
        <v>340</v>
      </c>
      <c r="H38" s="43">
        <f t="shared" si="7"/>
        <v>980</v>
      </c>
      <c r="I38" s="38">
        <f t="shared" si="7"/>
        <v>640</v>
      </c>
      <c r="J38" s="43">
        <f t="shared" si="7"/>
        <v>149</v>
      </c>
      <c r="K38" s="43">
        <f t="shared" si="7"/>
        <v>489</v>
      </c>
      <c r="L38" s="43">
        <f t="shared" si="7"/>
        <v>340</v>
      </c>
      <c r="M38" s="56">
        <f t="shared" si="7"/>
        <v>1500</v>
      </c>
      <c r="N38" s="55">
        <f>SUM(N18:N37)</f>
        <v>80</v>
      </c>
    </row>
  </sheetData>
  <sheetProtection password="D930" sheet="1"/>
  <printOptions/>
  <pageMargins left="0.7479166666666667" right="0.7479166666666667" top="0.9840277777777777" bottom="0.9840277777777777" header="0.5118055555555555" footer="0.5118055555555555"/>
  <pageSetup fitToWidth="0" fitToHeight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B27" sqref="B27"/>
    </sheetView>
  </sheetViews>
  <sheetFormatPr defaultColWidth="11.421875" defaultRowHeight="12.75"/>
  <cols>
    <col min="2" max="2" width="79.7109375" style="0" customWidth="1"/>
  </cols>
  <sheetData>
    <row r="1" ht="20.25">
      <c r="A1" s="66" t="s">
        <v>116</v>
      </c>
    </row>
    <row r="3" ht="15">
      <c r="A3" s="65" t="s">
        <v>117</v>
      </c>
    </row>
    <row r="4" ht="15">
      <c r="A4" s="65"/>
    </row>
    <row r="5" ht="15">
      <c r="A5" s="65"/>
    </row>
    <row r="6" ht="15">
      <c r="A6" s="65"/>
    </row>
    <row r="7" ht="15">
      <c r="A7" s="65"/>
    </row>
    <row r="8" ht="15">
      <c r="A8" s="65"/>
    </row>
    <row r="9" ht="15">
      <c r="A9" s="65"/>
    </row>
    <row r="10" ht="15">
      <c r="A10" s="65" t="s">
        <v>118</v>
      </c>
    </row>
    <row r="11" ht="15">
      <c r="A11" s="65"/>
    </row>
    <row r="12" ht="15">
      <c r="A12" s="65"/>
    </row>
    <row r="13" ht="15">
      <c r="A13" s="65"/>
    </row>
    <row r="14" ht="15">
      <c r="A14" s="65"/>
    </row>
    <row r="15" ht="15">
      <c r="A15" s="65"/>
    </row>
    <row r="16" ht="15">
      <c r="A16" s="65"/>
    </row>
    <row r="17" ht="15">
      <c r="A17" s="65"/>
    </row>
    <row r="18" ht="15">
      <c r="A18" s="65" t="s">
        <v>119</v>
      </c>
    </row>
    <row r="28" ht="15">
      <c r="A28" s="65" t="s">
        <v>120</v>
      </c>
    </row>
    <row r="30" ht="12.75">
      <c r="B30" s="64" t="s">
        <v>121</v>
      </c>
    </row>
    <row r="31" ht="12.75">
      <c r="B31" s="64"/>
    </row>
    <row r="32" ht="25.5">
      <c r="B32" s="64" t="s">
        <v>122</v>
      </c>
    </row>
    <row r="33" ht="12.75">
      <c r="B33" s="64"/>
    </row>
    <row r="34" ht="12.75">
      <c r="B34" s="64" t="s">
        <v>123</v>
      </c>
    </row>
    <row r="35" ht="12.75">
      <c r="B35" s="64"/>
    </row>
    <row r="36" ht="12.75">
      <c r="B36" s="64" t="s">
        <v>125</v>
      </c>
    </row>
    <row r="37" ht="12.75">
      <c r="B37" s="64"/>
    </row>
    <row r="38" ht="12.75">
      <c r="B38" s="64"/>
    </row>
    <row r="39" ht="12.75">
      <c r="B39" s="64"/>
    </row>
    <row r="40" ht="12.75">
      <c r="B40" s="64"/>
    </row>
    <row r="41" ht="12.75">
      <c r="B41" s="64"/>
    </row>
    <row r="42" ht="12.75">
      <c r="B42" s="64"/>
    </row>
    <row r="43" ht="12.75">
      <c r="B43" s="64"/>
    </row>
    <row r="44" ht="12.75">
      <c r="B44" s="64"/>
    </row>
    <row r="45" ht="12.75">
      <c r="B45" s="64"/>
    </row>
    <row r="46" ht="12.75">
      <c r="B46" s="64"/>
    </row>
    <row r="47" ht="12.75">
      <c r="B47" s="64"/>
    </row>
    <row r="48" ht="12.75">
      <c r="B48" s="6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Hammerl Immobilien Management 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Heizkostenabrechnung nach HeizKG</dc:title>
  <dc:subject>DEMO - not for use</dc:subject>
  <dc:creator>rhammerl;Robert Hammerl</dc:creator>
  <cp:keywords>heizkg, heizkosten, abrechnung</cp:keywords>
  <dc:description/>
  <cp:lastModifiedBy>rhammerl</cp:lastModifiedBy>
  <cp:lastPrinted>2018-01-10T05:38:13Z</cp:lastPrinted>
  <dcterms:created xsi:type="dcterms:W3CDTF">2018-01-02T22:13:57Z</dcterms:created>
  <dcterms:modified xsi:type="dcterms:W3CDTF">2018-05-21T06:09:11Z</dcterms:modified>
  <cp:category/>
  <cp:version/>
  <cp:contentType/>
  <cp:contentStatus/>
</cp:coreProperties>
</file>